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<sst xmlns="http://schemas.openxmlformats.org/spreadsheetml/2006/main" count="56" uniqueCount="55">
  <si>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Wire Sizer by Solarray, Inc.</t>
  </si>
  <si>
    <t xml:space="preserve"> Yellow boxes for User Input, check all yellow settings</t>
  </si>
  <si>
    <t>Copyright 2008, all rights reserved</t>
  </si>
  <si>
    <t>before double checking with your own final hand calculation</t>
  </si>
  <si>
    <t xml:space="preserve"> </t>
  </si>
  <si>
    <t>All calculations based on NEC 2005, chapter 9, table 8</t>
  </si>
  <si>
    <t>Enter Operating Voltage</t>
  </si>
  <si>
    <t>Volts (use array MPP voltage for MPPT controllers)</t>
  </si>
  <si>
    <t>Enter Operating Current</t>
  </si>
  <si>
    <t>amps</t>
  </si>
  <si>
    <t>Wire distance</t>
  </si>
  <si>
    <t>one way in feet</t>
  </si>
  <si>
    <t xml:space="preserve">125% of PV short ciruit Amps </t>
  </si>
  <si>
    <t xml:space="preserve"> Power </t>
  </si>
  <si>
    <t>watts</t>
  </si>
  <si>
    <t>Wire Gauge</t>
  </si>
  <si>
    <t>o</t>
  </si>
  <si>
    <t>oo</t>
  </si>
  <si>
    <t>oooo</t>
  </si>
  <si>
    <t>Volts Lost</t>
  </si>
  <si>
    <t>Voltage drop</t>
  </si>
  <si>
    <t>Final Voltage</t>
  </si>
  <si>
    <t>Power lost (watts)</t>
  </si>
  <si>
    <t>Efficiency</t>
  </si>
  <si>
    <t>Cost of Lost power</t>
  </si>
  <si>
    <t>Pick a  Gauge based on:</t>
  </si>
  <si>
    <t>NEC 156% current (PV only)</t>
  </si>
  <si>
    <t>very conservative</t>
  </si>
  <si>
    <t xml:space="preserve"> 125% NEC load current</t>
  </si>
  <si>
    <t>Normal Code, 24 hour cont. rating</t>
  </si>
  <si>
    <t xml:space="preserve"> Electric Vehicle, 1 hr rating</t>
  </si>
  <si>
    <t>to not melt insulation</t>
  </si>
  <si>
    <t>Cost effectiveness</t>
  </si>
  <si>
    <t>is cost of larger wire worth power gains</t>
  </si>
  <si>
    <t>Comparable Cost of wire(2 x distance + etc)</t>
  </si>
  <si>
    <t>Cost of connectors, extra time,etc per circuit</t>
  </si>
  <si>
    <t xml:space="preserve">Cost of wire per ft. THHN single </t>
  </si>
  <si>
    <t>weight of wire per 1000 ft</t>
  </si>
  <si>
    <t>resistance of wire per 1000 ft.@167 degF</t>
  </si>
  <si>
    <t>NEC ampacity of THHN</t>
  </si>
  <si>
    <t>NEC Temp Compensated Ampacity</t>
  </si>
  <si>
    <t>(80%rated) normal breaker size</t>
  </si>
  <si>
    <t>max. ampacity</t>
  </si>
  <si>
    <t>Advanced User Inputs:</t>
  </si>
  <si>
    <t>Temperature of wire in degrees F</t>
  </si>
  <si>
    <t>Temperature Coefficient (Ohms)</t>
  </si>
  <si>
    <t>Temperature of Air in degrees F</t>
  </si>
  <si>
    <t>Temperature Coefficient (Amps)</t>
  </si>
  <si>
    <t>Cost of Copper per lb.</t>
  </si>
  <si>
    <t>Installed Cost of PV per watt</t>
  </si>
  <si>
    <t>Used in cost of lost power calc.</t>
  </si>
  <si>
    <t>Hours/ day at selected current</t>
  </si>
  <si>
    <t>set to 6 for PV wiring, set to 1 for inverter rating, set to 0.5 for surge calculations, set to 24 for continuous loads, etc .</t>
  </si>
  <si>
    <t xml:space="preserve">MPPT controller? </t>
  </si>
  <si>
    <t xml:space="preserve">set to 0 for PV w/o MPPT , set to 1 for MPPT or for Non PV circuits also.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</si>
</sst>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\$#,##0_);&quot;($&quot;#,##0\)"/>
    <numFmt numFmtId="167" formatCode="M/D/YYYY"/>
    <numFmt numFmtId="168" formatCode="0.00"/>
    <numFmt numFmtId="169" formatCode="0.0%"/>
    <numFmt numFmtId="170" formatCode="0.0"/>
    <numFmt numFmtId="171" formatCode="\$#,##0.00_);&quot;($&quot;#,##0.00\)"/>
    <numFmt numFmtId="172" formatCode="[$$-409]#,##0.00;[RED]\-[$$-409]#,##0.00"/>
  </numFmts>
  <fonts count="4"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7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Protection="0">
      <alignment vertical="top"/>
    </xf>
    <xf numFmtId="166" fontId="0" fillId="0" borderId="0" applyFill="0" applyBorder="0" applyProtection="0">
      <alignment vertical="top"/>
    </xf>
    <xf numFmtId="167" fontId="0" fillId="0" borderId="0" applyFill="0" applyBorder="0" applyProtection="0">
      <alignment vertical="top"/>
    </xf>
    <xf numFmtId="168" fontId="0" fillId="0" borderId="0" applyFill="0" applyBorder="0" applyProtection="0">
      <alignment vertical="top"/>
    </xf>
    <xf numFmtId="164" fontId="0" fillId="0" borderId="0" applyFill="0" applyBorder="0" applyProtection="0">
      <alignment vertical="top"/>
    </xf>
    <xf numFmtId="164" fontId="0" fillId="0" borderId="0" applyFill="0" applyBorder="0" applyProtection="0">
      <alignment vertical="top"/>
    </xf>
    <xf numFmtId="164" fontId="0" fillId="0" borderId="0" applyFill="0" applyBorder="0" applyProtection="0">
      <alignment vertical="top"/>
    </xf>
  </cellStyleXfs>
  <cellXfs count="25">
    <xf numFmtId="164" fontId="0" fillId="0" borderId="0" xfId="0" applyAlignment="1">
      <alignment vertical="top"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 horizontal="right"/>
    </xf>
    <xf numFmtId="164" fontId="0" fillId="2" borderId="0" xfId="0" applyFill="1" applyAlignment="1">
      <alignment horizontal="center"/>
    </xf>
    <xf numFmtId="164" fontId="0" fillId="3" borderId="0" xfId="0" applyFill="1" applyAlignment="1">
      <alignment horizontal="center"/>
    </xf>
    <xf numFmtId="164" fontId="0" fillId="0" borderId="0" xfId="0" applyFill="1" applyAlignment="1">
      <alignment horizontal="center"/>
    </xf>
    <xf numFmtId="164" fontId="0" fillId="4" borderId="0" xfId="0" applyFont="1" applyFill="1" applyAlignment="1">
      <alignment horizontal="right"/>
    </xf>
    <xf numFmtId="164" fontId="2" fillId="4" borderId="0" xfId="0" applyFont="1" applyFill="1" applyAlignment="1">
      <alignment horizontal="center"/>
    </xf>
    <xf numFmtId="164" fontId="0" fillId="3" borderId="0" xfId="0" applyFont="1" applyFill="1" applyAlignment="1">
      <alignment horizontal="right"/>
    </xf>
    <xf numFmtId="168" fontId="0" fillId="3" borderId="0" xfId="0" applyNumberFormat="1" applyFill="1" applyAlignment="1">
      <alignment horizontal="center"/>
    </xf>
    <xf numFmtId="169" fontId="0" fillId="3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5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4" borderId="0" xfId="0" applyFont="1" applyFill="1" applyAlignment="1">
      <alignment horizontal="center"/>
    </xf>
    <xf numFmtId="171" fontId="0" fillId="4" borderId="0" xfId="0" applyNumberFormat="1" applyFill="1" applyAlignment="1">
      <alignment horizontal="center"/>
    </xf>
    <xf numFmtId="171" fontId="0" fillId="3" borderId="0" xfId="0" applyNumberFormat="1" applyFill="1" applyAlignment="1">
      <alignment horizontal="center"/>
    </xf>
    <xf numFmtId="164" fontId="0" fillId="6" borderId="0" xfId="0" applyFont="1" applyFill="1" applyAlignment="1">
      <alignment horizontal="right"/>
    </xf>
    <xf numFmtId="164" fontId="0" fillId="6" borderId="0" xfId="0" applyFill="1" applyAlignment="1">
      <alignment horizontal="center"/>
    </xf>
    <xf numFmtId="164" fontId="0" fillId="5" borderId="0" xfId="0" applyFont="1" applyFill="1" applyAlignment="1">
      <alignment horizontal="right"/>
    </xf>
    <xf numFmtId="164" fontId="0" fillId="5" borderId="0" xfId="0" applyFill="1" applyAlignment="1">
      <alignment horizontal="center"/>
    </xf>
    <xf numFmtId="164" fontId="3" fillId="0" borderId="0" xfId="0" applyFont="1" applyFill="1" applyAlignment="1">
      <alignment horizontal="right"/>
    </xf>
    <xf numFmtId="172" fontId="0" fillId="7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0" xfId="20"/>
    <cellStyle name="Currency0" xfId="21"/>
    <cellStyle name="Date" xfId="22"/>
    <cellStyle name="Fixed" xfId="23"/>
    <cellStyle name="Heading 1" xfId="24"/>
    <cellStyle name="Heading 2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4F4F4"/>
      <rgbColor rgb="00F1F1F1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5FFE5"/>
      <rgbColor rgb="00FFFF8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38.8515625" style="1" customWidth="1"/>
    <col min="2" max="2" width="9.57421875" style="0" customWidth="1"/>
  </cols>
  <sheetData>
    <row r="1" spans="1:2" ht="16.5">
      <c r="A1" s="2" t="s">
        <v>0</v>
      </c>
      <c r="B1" s="1" t="s">
        <v>1</v>
      </c>
    </row>
    <row r="2" spans="1:8" ht="12">
      <c r="A2" s="1" t="s">
        <v>2</v>
      </c>
      <c r="B2" t="s">
        <v>3</v>
      </c>
      <c r="D2" s="1"/>
      <c r="H2" t="s">
        <v>4</v>
      </c>
    </row>
    <row r="3" spans="1:2" ht="12">
      <c r="A3" s="3"/>
      <c r="B3" t="s">
        <v>5</v>
      </c>
    </row>
    <row r="4" ht="12">
      <c r="A4" s="3"/>
    </row>
    <row r="5" spans="1:3" ht="12">
      <c r="A5" s="3" t="s">
        <v>6</v>
      </c>
      <c r="B5" s="4">
        <v>66</v>
      </c>
      <c r="C5" s="1" t="s">
        <v>7</v>
      </c>
    </row>
    <row r="6" spans="1:3" ht="12">
      <c r="A6" s="3" t="s">
        <v>8</v>
      </c>
      <c r="B6" s="4">
        <v>18</v>
      </c>
      <c r="C6" s="1" t="s">
        <v>9</v>
      </c>
    </row>
    <row r="7" spans="1:3" ht="12">
      <c r="A7" s="3" t="s">
        <v>10</v>
      </c>
      <c r="B7" s="4">
        <v>85</v>
      </c>
      <c r="C7" s="1" t="s">
        <v>11</v>
      </c>
    </row>
    <row r="8" spans="1:3" ht="12.75" hidden="1">
      <c r="A8" s="3" t="s">
        <v>12</v>
      </c>
      <c r="B8" s="5">
        <f>1.25*B6</f>
        <v>22.5</v>
      </c>
      <c r="C8" s="1" t="s">
        <v>9</v>
      </c>
    </row>
    <row r="9" spans="1:3" ht="12">
      <c r="A9" s="3" t="s">
        <v>13</v>
      </c>
      <c r="B9" s="6">
        <f>B5*B6</f>
        <v>1188</v>
      </c>
      <c r="C9" s="1" t="s">
        <v>14</v>
      </c>
    </row>
    <row r="10" ht="12">
      <c r="A10" s="3"/>
    </row>
    <row r="11" spans="1:13" ht="14.25">
      <c r="A11" s="7" t="s">
        <v>15</v>
      </c>
      <c r="B11" s="8">
        <v>18</v>
      </c>
      <c r="C11" s="8">
        <v>14</v>
      </c>
      <c r="D11" s="8">
        <v>12</v>
      </c>
      <c r="E11" s="8">
        <v>10</v>
      </c>
      <c r="F11" s="8">
        <v>8</v>
      </c>
      <c r="G11" s="8">
        <v>6</v>
      </c>
      <c r="H11" s="8">
        <v>4</v>
      </c>
      <c r="I11" s="8">
        <v>2</v>
      </c>
      <c r="J11" s="8">
        <v>1</v>
      </c>
      <c r="K11" s="8" t="s">
        <v>16</v>
      </c>
      <c r="L11" s="8" t="s">
        <v>17</v>
      </c>
      <c r="M11" s="8" t="s">
        <v>18</v>
      </c>
    </row>
    <row r="12" spans="1:13" ht="12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">
      <c r="A13" s="9" t="s">
        <v>19</v>
      </c>
      <c r="B13" s="10">
        <f>$B6*$B7*B33*$G42/500</f>
        <v>20.730253049999998</v>
      </c>
      <c r="C13" s="10">
        <f>$B6*$B7*C33*$G42/500</f>
        <v>8.31817701</v>
      </c>
      <c r="D13" s="10">
        <f>$B6*$B7*D33*$G42/500</f>
        <v>5.241233789999999</v>
      </c>
      <c r="E13" s="10">
        <f>$B6*$B7*E33*$G42/500</f>
        <v>3.28554954</v>
      </c>
      <c r="F13" s="10">
        <f>$B6*$B7*F33*$G42/500</f>
        <v>2.0495570940000003</v>
      </c>
      <c r="G13" s="10">
        <f>$B6*$B7*G33*$G42/500</f>
        <v>1.3298652899999999</v>
      </c>
      <c r="H13" s="10">
        <f>$B6*$B7*H33*$G42/500</f>
        <v>0.8370328589999999</v>
      </c>
      <c r="I13" s="10">
        <f>$B6*$B7*I33*$G42/500</f>
        <v>0.524123379</v>
      </c>
      <c r="J13" s="10">
        <f>$B6*$B7*J33*$G42/500</f>
        <v>0.41721264</v>
      </c>
      <c r="K13" s="10">
        <f>$B6*$B7*K33*$G42/500</f>
        <v>0.331162533</v>
      </c>
      <c r="L13" s="10">
        <f>$B6*$B7*L33*$G42/500</f>
        <v>0.263365479</v>
      </c>
      <c r="M13" s="10">
        <f>$B6*$B7*M33*$G42/500</f>
        <v>0.1632344454</v>
      </c>
    </row>
    <row r="14" spans="1:13" ht="12">
      <c r="A14" s="3" t="s">
        <v>20</v>
      </c>
      <c r="B14" s="11">
        <f>B13/$B5</f>
        <v>0.3140947431818182</v>
      </c>
      <c r="C14" s="11">
        <f>C13/$B5</f>
        <v>0.126032985</v>
      </c>
      <c r="D14" s="11">
        <f>D13/$B5</f>
        <v>0.07941263318181817</v>
      </c>
      <c r="E14" s="11">
        <f>E13/$B5</f>
        <v>0.049781053636363634</v>
      </c>
      <c r="F14" s="11">
        <f>F13/$B5</f>
        <v>0.03105389536363637</v>
      </c>
      <c r="G14" s="11">
        <f>G13/$B5</f>
        <v>0.02014947409090909</v>
      </c>
      <c r="H14" s="11">
        <f>H13/$B5</f>
        <v>0.012682316045454544</v>
      </c>
      <c r="I14" s="11">
        <f>I13/$B5</f>
        <v>0.007941263318181818</v>
      </c>
      <c r="J14" s="11">
        <f>J13/$B5</f>
        <v>0.006321403636363637</v>
      </c>
      <c r="K14" s="11">
        <f>K13/$B5</f>
        <v>0.005017614136363636</v>
      </c>
      <c r="L14" s="11">
        <f>L13/$B5</f>
        <v>0.003990386045454546</v>
      </c>
      <c r="M14" s="11">
        <f>M13/$B5</f>
        <v>0.002473249172727273</v>
      </c>
    </row>
    <row r="15" spans="1:13" ht="12">
      <c r="A15" s="3" t="s">
        <v>21</v>
      </c>
      <c r="B15" s="12">
        <f>$B5-B13</f>
        <v>45.26974695</v>
      </c>
      <c r="C15" s="12">
        <f>$B5-C13</f>
        <v>57.68182299</v>
      </c>
      <c r="D15" s="12">
        <f>$B5-D13</f>
        <v>60.758766210000005</v>
      </c>
      <c r="E15" s="12">
        <f>$B5-E13</f>
        <v>62.71445046</v>
      </c>
      <c r="F15" s="12">
        <f>$B5-F13</f>
        <v>63.950442906</v>
      </c>
      <c r="G15" s="12">
        <f>$B5-G13</f>
        <v>64.67013471</v>
      </c>
      <c r="H15" s="12">
        <f>$B5-H13</f>
        <v>65.162967141</v>
      </c>
      <c r="I15" s="12">
        <f>$B5-I13</f>
        <v>65.475876621</v>
      </c>
      <c r="J15" s="12">
        <f>$B5-J13</f>
        <v>65.58278736</v>
      </c>
      <c r="K15" s="12">
        <f>$B5-K13</f>
        <v>65.668837467</v>
      </c>
      <c r="L15" s="12">
        <f>$B5-L13</f>
        <v>65.736634521</v>
      </c>
      <c r="M15" s="12">
        <f>$B5-M13</f>
        <v>65.8367655546</v>
      </c>
    </row>
    <row r="16" spans="1:13" ht="12">
      <c r="A16" s="3" t="s">
        <v>22</v>
      </c>
      <c r="B16" s="13">
        <f>B13*$B6</f>
        <v>373.14455489999995</v>
      </c>
      <c r="C16" s="13">
        <f>C13*$B6</f>
        <v>149.72718618</v>
      </c>
      <c r="D16" s="13">
        <f>D13*$B6</f>
        <v>94.34220821999997</v>
      </c>
      <c r="E16" s="13">
        <f>E13*$B6</f>
        <v>59.139891719999994</v>
      </c>
      <c r="F16" s="13">
        <f>F13*$B6</f>
        <v>36.892027692000006</v>
      </c>
      <c r="G16" s="13">
        <f>G13*$B6</f>
        <v>23.93757522</v>
      </c>
      <c r="H16" s="13">
        <f>H13*$B6</f>
        <v>15.066591461999998</v>
      </c>
      <c r="I16" s="13">
        <f>I13*$B6</f>
        <v>9.434220821999999</v>
      </c>
      <c r="J16" s="13">
        <f>J13*$B6</f>
        <v>7.50982752</v>
      </c>
      <c r="K16" s="13">
        <f>K13*$B6</f>
        <v>5.960925594</v>
      </c>
      <c r="L16" s="13">
        <f>L13*$B6</f>
        <v>4.740578622</v>
      </c>
      <c r="M16" s="13">
        <f>M13*$B6</f>
        <v>2.9382200172000004</v>
      </c>
    </row>
    <row r="17" spans="1:13" ht="12.75" hidden="1">
      <c r="A17" s="9" t="s">
        <v>23</v>
      </c>
      <c r="B17" s="11">
        <f>($B9-B16)/$B9</f>
        <v>0.6859052568181818</v>
      </c>
      <c r="C17" s="11">
        <f>($B9-C16)/$B9</f>
        <v>0.873967015</v>
      </c>
      <c r="D17" s="11">
        <f>($B9-D16)/$B9</f>
        <v>0.9205873668181819</v>
      </c>
      <c r="E17" s="11">
        <f>($B9-E16)/$B9</f>
        <v>0.9502189463636365</v>
      </c>
      <c r="F17" s="11">
        <f>($B9-F16)/$B9</f>
        <v>0.9689461046363635</v>
      </c>
      <c r="G17" s="11">
        <f>($B9-G16)/$B9</f>
        <v>0.9798505259090908</v>
      </c>
      <c r="H17" s="11">
        <f>($B9-H16)/$B9</f>
        <v>0.9873176839545456</v>
      </c>
      <c r="I17" s="11">
        <f>($B9-I16)/$B9</f>
        <v>0.9920587366818181</v>
      </c>
      <c r="J17" s="11">
        <f>($B9-J16)/$B9</f>
        <v>0.9936785963636363</v>
      </c>
      <c r="K17" s="11">
        <f>($B9-K16)/$B9</f>
        <v>0.9949823858636364</v>
      </c>
      <c r="L17" s="11">
        <f>($B9-L16)/$B9</f>
        <v>0.9960096139545455</v>
      </c>
      <c r="M17" s="11">
        <f>($B9-M16)/$B9</f>
        <v>0.9975267508272728</v>
      </c>
    </row>
    <row r="18" spans="1:13" ht="12">
      <c r="A18" s="3" t="s">
        <v>24</v>
      </c>
      <c r="B18" s="14">
        <f>IF($B47=1,$B45*B16*$B46/6,IF(B14&gt;0.1,(B14-0.1)*$B5*$B6*$B45,0))</f>
        <v>2985.1564391999996</v>
      </c>
      <c r="C18" s="14">
        <f>IF($B47=1,$B45*C16*$B46/6,IF(C14&gt;0.1,(C14-0.1)*$B5*$B6*$B45,0))</f>
        <v>1197.81748944</v>
      </c>
      <c r="D18" s="14">
        <f>IF($B47=1,$B45*D16*$B46/6,IF(D14&gt;0.1,(D14-0.1)*$B5*$B6*$B45,0))</f>
        <v>754.7376657599998</v>
      </c>
      <c r="E18" s="14">
        <f>IF($B47=1,$B45*E16*$B46/6,IF(E14&gt;0.1,(E14-0.1)*$B5*$B6*$B45,0))</f>
        <v>473.11913376</v>
      </c>
      <c r="F18" s="14">
        <f>IF($B47=1,$B45*F16*$B46/6,IF(F14&gt;0.1,(F14-0.1)*$B5*$B6*$B45,0))</f>
        <v>295.13622153600005</v>
      </c>
      <c r="G18" s="14">
        <f>IF($B47=1,$B45*G16*$B46/6,IF(G14&gt;0.1,(G14-0.1)*$B5*$B6*$B45,0))</f>
        <v>191.50060176</v>
      </c>
      <c r="H18" s="14">
        <f>IF($B47=1,$B45*H16*$B46/6,IF(H14&gt;0.1,(H14-0.1)*$B5*$B6*$B45,0))</f>
        <v>120.53273169599998</v>
      </c>
      <c r="I18" s="14">
        <f>IF($B47=1,$B45*I16*$B46/6,IF(I14&gt;0.1,(I14-0.1)*$B5*$B6*$B45,0))</f>
        <v>75.47376657599999</v>
      </c>
      <c r="J18" s="14">
        <f>IF($B47=1,$B45*J16*$B46/6,IF(J14&gt;0.1,(J14-0.1)*$B5*$B6*$B45,0))</f>
        <v>60.07862015999999</v>
      </c>
      <c r="K18" s="14">
        <f>IF($B47=1,$B45*K16*$B46/6,IF(K14&gt;0.1,(K14-0.1)*$B5*$B6*$B45,0))</f>
        <v>47.687404752</v>
      </c>
      <c r="L18" s="14">
        <f>IF($B47=1,$B45*L16*$B46/6,IF(L14&gt;0.1,(L14-0.1)*$B5*$B6*$B45,0))</f>
        <v>37.924628976</v>
      </c>
      <c r="M18" s="14">
        <f>IF($B47=1,$B45*M16*$B46/6,IF(M14&gt;0.1,(M14-0.1)*$B5*$B6*$B45,0))</f>
        <v>23.505760137600003</v>
      </c>
    </row>
    <row r="19" spans="1:13" ht="12.75" hidden="1">
      <c r="A19" s="15" t="s">
        <v>25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 hidden="1">
      <c r="A20" s="3" t="s">
        <v>26</v>
      </c>
      <c r="B20" s="5" t="str">
        <f>IF($B$8&gt;B35,"go bigger",IF($B$8&gt;0.8*B37,"go bigger","OK"))</f>
        <v>go bigger</v>
      </c>
      <c r="C20" s="5" t="str">
        <f>IF($B8&gt;0.8*C36,"go bigger","OK")</f>
        <v>go bigger</v>
      </c>
      <c r="D20" s="5" t="str">
        <f>IF($B8&gt;0.8*D36,"go bigger","OK")</f>
        <v>go bigger</v>
      </c>
      <c r="E20" s="5" t="str">
        <f>IF($B8&gt;0.8*E36,"go bigger","OK")</f>
        <v>OK</v>
      </c>
      <c r="F20" s="5" t="str">
        <f>IF($B8&gt;F34*$G42,"go bigger","OK")</f>
        <v>OK</v>
      </c>
      <c r="G20" s="5" t="str">
        <f>IF($B8&gt;G34*$G42,"go bigger","OK")</f>
        <v>OK</v>
      </c>
      <c r="H20" s="5" t="str">
        <f>IF($B8&gt;H34*$G42,"go bigger","OK")</f>
        <v>OK</v>
      </c>
      <c r="I20" s="5" t="str">
        <f>IF($B8&gt;I34*$G42,"go bigger","OK")</f>
        <v>OK</v>
      </c>
      <c r="J20" s="5" t="str">
        <f>IF($B8&gt;J34*$G42,"go bigger","OK")</f>
        <v>OK</v>
      </c>
      <c r="K20" s="5" t="str">
        <f>IF($B8&gt;K34*$G42,"go bigger","OK")</f>
        <v>OK</v>
      </c>
      <c r="L20" s="5" t="str">
        <f>IF($B8&gt;L34*$G42,"go bigger","OK")</f>
        <v>OK</v>
      </c>
      <c r="M20" s="5" t="str">
        <f>IF($B8&gt;M34*$G42,"go bigger","OK")</f>
        <v>OK</v>
      </c>
    </row>
    <row r="21" spans="1:13" ht="12.75" hidden="1">
      <c r="A21" s="3" t="s">
        <v>27</v>
      </c>
      <c r="B21" s="17"/>
      <c r="C21" s="17"/>
      <c r="D21" s="17"/>
      <c r="E21" s="5"/>
      <c r="F21" s="5"/>
      <c r="G21" s="5"/>
      <c r="H21" s="5"/>
      <c r="I21" s="5"/>
      <c r="J21" s="5"/>
      <c r="K21" s="5"/>
      <c r="L21" s="5"/>
      <c r="M21" s="5"/>
    </row>
    <row r="22" spans="1:13" ht="12.75" hidden="1">
      <c r="A22" s="18" t="s">
        <v>28</v>
      </c>
      <c r="B22" s="19" t="str">
        <f>IF($B$6&gt;B35,"go bigger",IF($B$6&gt;0.8*B36,"go bigger","OK"))</f>
        <v>go bigger</v>
      </c>
      <c r="C22" s="19" t="str">
        <f>IF($B$6&gt;C35,"go bigger",IF($B$6&gt;0.8*C36,"go bigger","OK"))</f>
        <v>go bigger</v>
      </c>
      <c r="D22" s="19" t="str">
        <f>IF($B$6&gt;D35,"go bigger",IF($B$6&gt;0.8*D36,"go bigger","OK"))</f>
        <v>go bigger</v>
      </c>
      <c r="E22" s="19" t="str">
        <f>IF($B$6&gt;E35,"go bigger",IF($B$6&gt;0.8*E36,"go bigger","OK"))</f>
        <v>OK</v>
      </c>
      <c r="F22" s="19" t="str">
        <f>IF($B$6&gt;F35,"go bigger",IF($B$6&gt;0.8*F36,"go bigger","OK"))</f>
        <v>OK</v>
      </c>
      <c r="G22" s="19" t="str">
        <f>IF($B$6&gt;G35,"go bigger",IF($B$6&gt;0.8*G36,"go bigger","OK"))</f>
        <v>OK</v>
      </c>
      <c r="H22" s="19" t="str">
        <f>IF($B$6&gt;H35,"go bigger",IF($B$6&gt;0.8*H36,"go bigger","OK"))</f>
        <v>OK</v>
      </c>
      <c r="I22" s="19" t="str">
        <f>IF($B$6&gt;I35,"go bigger",IF($B$6&gt;0.8*I36,"go bigger","OK"))</f>
        <v>OK</v>
      </c>
      <c r="J22" s="19" t="str">
        <f>IF($B$6&gt;J35,"go bigger",IF($B$6&gt;0.8*J36,"go bigger","OK"))</f>
        <v>OK</v>
      </c>
      <c r="K22" s="19" t="str">
        <f>IF($B$6&gt;K35,"go bigger",IF($B$6&gt;0.8*K36,"go bigger","OK"))</f>
        <v>OK</v>
      </c>
      <c r="L22" s="19" t="str">
        <f>IF($B$6&gt;L35,"go bigger",IF($B$6&gt;0.8*L36,"go bigger","OK"))</f>
        <v>OK</v>
      </c>
      <c r="M22" s="19" t="str">
        <f>IF($B$6&gt;M35,"go bigger",IF($B$6&gt;0.8*M36,"go bigger","OK"))</f>
        <v>OK</v>
      </c>
    </row>
    <row r="23" spans="1:13" ht="12.75" hidden="1">
      <c r="A23" s="3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 hidden="1">
      <c r="A24" s="3" t="s">
        <v>30</v>
      </c>
      <c r="B24" s="5" t="str">
        <f>IF($B46&lt;1,IF($B6*$B46&gt;B37,"go bigger","OK"),IF($B6&gt;B37,"go bigger","OK"))</f>
        <v>OK</v>
      </c>
      <c r="C24" s="5" t="str">
        <f>IF($B46&lt;1,IF($B6*$B46&gt;C37,"go bigger","OK"),IF($B6&gt;C37,"go bigger","OK"))</f>
        <v>OK</v>
      </c>
      <c r="D24" s="5" t="str">
        <f>IF($B46&lt;1,IF($B6*$B46&gt;D37,"go bigger","OK"),IF($B6&gt;D37,"go bigger","OK"))</f>
        <v>OK</v>
      </c>
      <c r="E24" s="5" t="str">
        <f>IF($B46&lt;1,IF($B6*$B46&gt;E37,"go bigger","OK"),IF($B6&gt;E37,"go bigger","OK"))</f>
        <v>OK</v>
      </c>
      <c r="F24" s="5" t="str">
        <f>IF($B46&lt;1,IF($B6*$B46&gt;F37,"go bigger","OK"),IF($B6&gt;F37,"go bigger","OK"))</f>
        <v>OK</v>
      </c>
      <c r="G24" s="5" t="str">
        <f>IF($B46&lt;1,IF($B6*$B46&gt;G37,"go bigger","OK"),IF($B6&gt;G37,"go bigger","OK"))</f>
        <v>OK</v>
      </c>
      <c r="H24" s="5" t="str">
        <f>IF($B46&lt;1,IF($B6*$B46&gt;H37,"go bigger","OK"),IF($B6&gt;H37,"go bigger","OK"))</f>
        <v>OK</v>
      </c>
      <c r="I24" s="5" t="str">
        <f>IF($B46&lt;1,IF($B6*$B46&gt;I37,"go bigger","OK"),IF($B6&gt;I37,"go bigger","OK"))</f>
        <v>OK</v>
      </c>
      <c r="J24" s="5" t="str">
        <f>IF($B46&lt;1,IF($B6*$B46&gt;J37,"go bigger","OK"),IF($B6&gt;J37,"go bigger","OK"))</f>
        <v>OK</v>
      </c>
      <c r="K24" s="5" t="str">
        <f>IF($B46&lt;1,IF($B6*$B46&gt;K37,"go bigger","OK"),IF($B6&gt;K37,"go bigger","OK"))</f>
        <v>OK</v>
      </c>
      <c r="L24" s="5" t="str">
        <f>IF($B46&lt;1,IF($B6*$B46&gt;L37,"go bigger","OK"),IF($B6&gt;L37,"go bigger","OK"))</f>
        <v>OK</v>
      </c>
      <c r="M24" s="5" t="str">
        <f>IF($B46&lt;1,IF($B6*$B46&gt;M37,"go bigger","OK"),IF($B6&gt;M37,"go bigger","OK"))</f>
        <v>OK</v>
      </c>
    </row>
    <row r="25" spans="1:13" ht="12.75" hidden="1">
      <c r="A25" s="3" t="s">
        <v>31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 hidden="1">
      <c r="A26" s="20" t="s">
        <v>32</v>
      </c>
      <c r="B26" s="21" t="str">
        <f>IF(B29&lt;B18,IF((C29-B29)&lt;(B18-C18),"go bigger","OK"),IF(B14&gt;0.15,"raise voltage!","OK"))</f>
        <v>go bigger</v>
      </c>
      <c r="C26" s="21" t="str">
        <f>IF((C29-B29)&lt;(B18-C18),IF((D29-C29)&lt;(C18-D18),"go bigger",IF(C14&gt;0.15,"raise voltage!","OK")),"over sized")</f>
        <v>go bigger</v>
      </c>
      <c r="D26" s="21" t="str">
        <f>IF((D29-C29)&lt;(C18-D18),IF((E29-D29)&lt;(D18-E18),"go bigger",IF(D14&gt;0.15,"raise voltage!","OK")),"over sized")</f>
        <v>go bigger</v>
      </c>
      <c r="E26" s="21" t="str">
        <f>IF((E29-D29)&lt;(D18-E18),IF((F29-E29)&lt;(E18-F18),"go bigger",IF(E14&gt;0.15,"raise voltage!","OK")),"over sized")</f>
        <v>go bigger</v>
      </c>
      <c r="F26" s="21" t="str">
        <f>IF((F29-E29)&lt;(E18-F18),IF((G29-F29)&lt;(F18-G18),"go bigger",IF(F14&gt;0.15,"raise voltage!","OK")),"over sized")</f>
        <v>go bigger</v>
      </c>
      <c r="G26" s="21" t="str">
        <f>IF((G29-F29)&lt;(F18-G18),IF((H29-G29)&lt;(G18-H18),"go bigger",IF(G14&gt;0.15,"raise voltage!","OK")),"over sized")</f>
        <v>go bigger</v>
      </c>
      <c r="H26" s="21" t="str">
        <f>IF((H29-G29)&lt;(G18-H18),IF((I29-H29)&lt;(H18-I18),"go bigger",IF(H14&gt;0.15,"raise voltage!","OK")),"over sized")</f>
        <v>OK</v>
      </c>
      <c r="I26" s="21" t="str">
        <f>IF((I29-H29)&lt;(H18-I18),IF((J29-I29)&lt;(I18-J18),"go bigger",IF(I14&gt;0.15,"raise voltage!","OK")),"over sized")</f>
        <v>over sized</v>
      </c>
      <c r="J26" s="21" t="str">
        <f>IF((J29-I29)&lt;(I18-J18),IF((K29-J29)&lt;(J18-K18),"go bigger",IF(J14&gt;0.15,"raise voltage!","OK")),"over sized")</f>
        <v>over sized</v>
      </c>
      <c r="K26" s="21" t="str">
        <f>IF((K29-J29)&lt;(J18-K18),IF((L29-K29)&lt;(K18-L18),"go bigger",IF(K14&gt;0.15,"raise voltage!","OK")),"over sized")</f>
        <v>over sized</v>
      </c>
      <c r="L26" s="21" t="str">
        <f>IF((L29-K29)&lt;(K18-L18),IF((M29-L29)&lt;(L18-M18),"go bigger",IF(L14&gt;0.15,"raise voltage!","OK")),"over sized")</f>
        <v>over sized</v>
      </c>
      <c r="M26" s="21" t="str">
        <f>IF((M29-L29)&lt;(L18-M18),IF(M14&gt;0.15,"raise voltage!","OK"),"over sized")</f>
        <v>over sized</v>
      </c>
    </row>
    <row r="27" spans="1:13" ht="12.75" hidden="1">
      <c r="A27" s="22" t="s">
        <v>33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">
      <c r="A29" s="3" t="s">
        <v>34</v>
      </c>
      <c r="B29" s="14">
        <f>B31*2*$B7+B30</f>
        <v>25.5</v>
      </c>
      <c r="C29" s="14">
        <f>C31*2*$B7+C30</f>
        <v>42.5</v>
      </c>
      <c r="D29" s="14">
        <f>D31*2*$B7+D30</f>
        <v>61.699999999999996</v>
      </c>
      <c r="E29" s="14">
        <f>E31*2*$B7+E30</f>
        <v>88.3</v>
      </c>
      <c r="F29" s="14">
        <f>F31*2*$B7+F30</f>
        <v>95</v>
      </c>
      <c r="G29" s="14">
        <f>G31*2*$B7+G30</f>
        <v>180</v>
      </c>
      <c r="H29" s="14">
        <f>H31*2*$B7+H30</f>
        <v>233</v>
      </c>
      <c r="I29" s="14">
        <f>I31*2*$B7+I30</f>
        <v>321</v>
      </c>
      <c r="J29" s="14">
        <f>J31*2*$B7+J30</f>
        <v>391.00000000000006</v>
      </c>
      <c r="K29" s="14">
        <f>K31*2*$B7+K30</f>
        <v>530</v>
      </c>
      <c r="L29" s="14">
        <f>L31*2*$B7+L30</f>
        <v>797</v>
      </c>
      <c r="M29" s="14">
        <f>M31*2*$B7+M30</f>
        <v>1315</v>
      </c>
    </row>
    <row r="30" spans="1:13" ht="12">
      <c r="A30" s="3" t="s">
        <v>35</v>
      </c>
      <c r="B30" s="23">
        <v>0</v>
      </c>
      <c r="C30" s="23">
        <v>0</v>
      </c>
      <c r="D30" s="23">
        <v>0.5</v>
      </c>
      <c r="E30" s="23">
        <v>5</v>
      </c>
      <c r="F30" s="23">
        <v>10</v>
      </c>
      <c r="G30" s="23">
        <v>10</v>
      </c>
      <c r="H30" s="23">
        <v>12</v>
      </c>
      <c r="I30" s="23">
        <v>15</v>
      </c>
      <c r="J30" s="23">
        <v>17</v>
      </c>
      <c r="K30" s="23">
        <v>20</v>
      </c>
      <c r="L30" s="23">
        <v>32</v>
      </c>
      <c r="M30" s="23">
        <v>40</v>
      </c>
    </row>
    <row r="31" spans="1:13" ht="12">
      <c r="A31" s="3" t="s">
        <v>36</v>
      </c>
      <c r="B31" s="23">
        <v>0.15</v>
      </c>
      <c r="C31" s="23">
        <v>0.25</v>
      </c>
      <c r="D31" s="23">
        <v>0.36</v>
      </c>
      <c r="E31" s="23">
        <v>0.49</v>
      </c>
      <c r="F31" s="23">
        <f>$B44*F32/100</f>
        <v>0.5</v>
      </c>
      <c r="G31" s="23">
        <v>1</v>
      </c>
      <c r="H31" s="23">
        <v>1.3</v>
      </c>
      <c r="I31" s="23">
        <v>1.8</v>
      </c>
      <c r="J31" s="23">
        <v>2.2</v>
      </c>
      <c r="K31" s="23">
        <v>3</v>
      </c>
      <c r="L31" s="23">
        <v>4.5</v>
      </c>
      <c r="M31" s="23">
        <v>7.5</v>
      </c>
    </row>
    <row r="32" spans="1:13" ht="12.75" hidden="1">
      <c r="A32" s="3" t="s">
        <v>37</v>
      </c>
      <c r="B32" s="6">
        <v>4.92</v>
      </c>
      <c r="C32" s="6">
        <v>12.4</v>
      </c>
      <c r="D32" s="6">
        <v>19.8</v>
      </c>
      <c r="E32" s="6">
        <v>31.4</v>
      </c>
      <c r="F32" s="6">
        <v>50</v>
      </c>
      <c r="G32" s="6">
        <v>79.5</v>
      </c>
      <c r="H32" s="6">
        <v>126</v>
      </c>
      <c r="I32" s="6">
        <v>201</v>
      </c>
      <c r="J32" s="6">
        <v>253</v>
      </c>
      <c r="K32" s="6">
        <v>319</v>
      </c>
      <c r="L32" s="6">
        <v>403</v>
      </c>
      <c r="M32" s="6">
        <v>641</v>
      </c>
    </row>
    <row r="33" spans="1:13" ht="12">
      <c r="A33" s="3" t="s">
        <v>38</v>
      </c>
      <c r="B33" s="6">
        <v>7.95</v>
      </c>
      <c r="C33" s="6">
        <v>3.19</v>
      </c>
      <c r="D33" s="6">
        <v>2.01</v>
      </c>
      <c r="E33" s="6">
        <v>1.26</v>
      </c>
      <c r="F33" s="6">
        <v>0.786</v>
      </c>
      <c r="G33" s="6">
        <v>0.51</v>
      </c>
      <c r="H33" s="6">
        <v>0.321</v>
      </c>
      <c r="I33" s="6">
        <v>0.201</v>
      </c>
      <c r="J33" s="6">
        <v>0.16</v>
      </c>
      <c r="K33" s="6">
        <v>0.127</v>
      </c>
      <c r="L33" s="6">
        <v>0.101</v>
      </c>
      <c r="M33" s="6">
        <v>0.0626</v>
      </c>
    </row>
    <row r="34" spans="1:13" ht="12.75" hidden="1">
      <c r="A34" s="3" t="s">
        <v>39</v>
      </c>
      <c r="B34" s="6">
        <v>14</v>
      </c>
      <c r="C34" s="6">
        <v>25</v>
      </c>
      <c r="D34" s="6">
        <v>30</v>
      </c>
      <c r="E34" s="6">
        <v>40</v>
      </c>
      <c r="F34" s="6">
        <v>55</v>
      </c>
      <c r="G34" s="6">
        <v>75</v>
      </c>
      <c r="H34" s="6">
        <v>95</v>
      </c>
      <c r="I34" s="6">
        <v>130</v>
      </c>
      <c r="J34" s="6">
        <v>150</v>
      </c>
      <c r="K34" s="6">
        <v>170</v>
      </c>
      <c r="L34" s="6">
        <v>195</v>
      </c>
      <c r="M34" s="6">
        <v>260</v>
      </c>
    </row>
    <row r="35" spans="1:13" ht="12.75" hidden="1">
      <c r="A35" s="20" t="s">
        <v>40</v>
      </c>
      <c r="B35" s="21">
        <f>B34*$G43</f>
        <v>14</v>
      </c>
      <c r="C35" s="21">
        <f>C34*$G43</f>
        <v>25</v>
      </c>
      <c r="D35" s="21">
        <f>D34*$G43</f>
        <v>30</v>
      </c>
      <c r="E35" s="21">
        <f>E34*$G43</f>
        <v>40</v>
      </c>
      <c r="F35" s="21">
        <f>F34*$G43</f>
        <v>55</v>
      </c>
      <c r="G35" s="21">
        <f>G34*$G43</f>
        <v>75</v>
      </c>
      <c r="H35" s="21">
        <f>H34*$G43</f>
        <v>95</v>
      </c>
      <c r="I35" s="21">
        <f>I34*$G43</f>
        <v>130</v>
      </c>
      <c r="J35" s="21">
        <f>J34*$G43</f>
        <v>150</v>
      </c>
      <c r="K35" s="21">
        <f>K34*$G43</f>
        <v>170</v>
      </c>
      <c r="L35" s="21">
        <f>L34*$G43</f>
        <v>195</v>
      </c>
      <c r="M35" s="21">
        <f>M34*$G43</f>
        <v>260</v>
      </c>
    </row>
    <row r="36" spans="1:13" ht="12.75" hidden="1">
      <c r="A36" s="3" t="s">
        <v>41</v>
      </c>
      <c r="B36" s="6">
        <v>15</v>
      </c>
      <c r="C36" s="6">
        <v>15</v>
      </c>
      <c r="D36" s="6">
        <v>20</v>
      </c>
      <c r="E36" s="6">
        <v>30</v>
      </c>
      <c r="F36" s="6">
        <v>40</v>
      </c>
      <c r="G36" s="6">
        <v>60</v>
      </c>
      <c r="H36" s="6">
        <v>100</v>
      </c>
      <c r="I36" s="6">
        <v>125</v>
      </c>
      <c r="J36" s="6">
        <v>150</v>
      </c>
      <c r="K36" s="6">
        <v>175</v>
      </c>
      <c r="L36" s="6">
        <v>200</v>
      </c>
      <c r="M36" s="6">
        <v>250</v>
      </c>
    </row>
    <row r="37" spans="1:13" ht="12.75" hidden="1">
      <c r="A37" s="3" t="s">
        <v>42</v>
      </c>
      <c r="B37" s="6">
        <v>18</v>
      </c>
      <c r="C37" s="6">
        <v>35</v>
      </c>
      <c r="D37" s="6">
        <v>40</v>
      </c>
      <c r="E37" s="6">
        <v>55</v>
      </c>
      <c r="F37" s="6">
        <v>80</v>
      </c>
      <c r="G37" s="6">
        <v>105</v>
      </c>
      <c r="H37" s="6">
        <v>140</v>
      </c>
      <c r="I37" s="6">
        <v>190</v>
      </c>
      <c r="J37" s="6">
        <v>220</v>
      </c>
      <c r="K37" s="6">
        <v>260</v>
      </c>
      <c r="L37" s="6">
        <v>300</v>
      </c>
      <c r="M37" s="6">
        <v>400</v>
      </c>
    </row>
    <row r="38" spans="1:12" ht="12.75" hidden="1">
      <c r="A38" s="3"/>
      <c r="E38" s="6"/>
      <c r="F38" s="6"/>
      <c r="G38" s="6"/>
      <c r="H38" s="6"/>
      <c r="I38" s="6"/>
      <c r="J38" s="6"/>
      <c r="K38" s="6"/>
      <c r="L38" s="6"/>
    </row>
    <row r="39" ht="12.75" hidden="1">
      <c r="A39" s="3"/>
    </row>
    <row r="40" ht="12">
      <c r="A40" s="3"/>
    </row>
    <row r="41" ht="12">
      <c r="A41" s="3" t="s">
        <v>43</v>
      </c>
    </row>
    <row r="42" spans="1:7" ht="12">
      <c r="A42" s="3" t="s">
        <v>44</v>
      </c>
      <c r="B42" s="4">
        <v>85</v>
      </c>
      <c r="C42" s="1" t="str">
        <f>IF(B42&gt;194,"Over Temp!"," ")</f>
        <v> </v>
      </c>
      <c r="E42" s="1" t="s">
        <v>45</v>
      </c>
      <c r="G42" s="1">
        <f>0.7+0.00179*B42</f>
        <v>0.85215</v>
      </c>
    </row>
    <row r="43" spans="1:7" ht="12">
      <c r="A43" s="3" t="s">
        <v>46</v>
      </c>
      <c r="B43" s="4">
        <v>85</v>
      </c>
      <c r="C43" s="1" t="str">
        <f>IF(B43&gt;176,"Over Temp!"," ")</f>
        <v> </v>
      </c>
      <c r="E43" s="1" t="s">
        <v>47</v>
      </c>
      <c r="G43" s="1">
        <f>IF($B43&lt;78,1.04,IF($B43&lt;87,1,IF($B43&lt;96,0.96,IF($B43&lt;105,0.91,IF($B43&lt;114,0.87,IF($B43&lt;123,0.82,IF($B43&lt;132,0.76,IF($B43&lt;141,0.71,IF($B43&lt;159,0.58,IF($B43&lt;177,0.41,"over temp"))))))))))</f>
        <v>1</v>
      </c>
    </row>
    <row r="44" spans="1:2" ht="12.75" hidden="1">
      <c r="A44" s="3" t="s">
        <v>48</v>
      </c>
      <c r="B44" s="24">
        <v>1</v>
      </c>
    </row>
    <row r="45" spans="1:3" ht="12">
      <c r="A45" s="3" t="s">
        <v>49</v>
      </c>
      <c r="B45" s="24">
        <v>8</v>
      </c>
      <c r="C45" t="s">
        <v>50</v>
      </c>
    </row>
    <row r="46" spans="1:3" ht="12">
      <c r="A46" s="3" t="s">
        <v>51</v>
      </c>
      <c r="B46" s="4">
        <v>6</v>
      </c>
      <c r="C46" s="1" t="s">
        <v>52</v>
      </c>
    </row>
    <row r="47" spans="1:3" ht="12">
      <c r="A47" s="3" t="s">
        <v>53</v>
      </c>
      <c r="B47" s="4">
        <v>1</v>
      </c>
      <c r="C47" s="1" t="s">
        <v>54</v>
      </c>
    </row>
  </sheetData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2008-05-02T02:12:43Z</cp:lastPrinted>
  <dcterms:created xsi:type="dcterms:W3CDTF">1601-01-01T07:00:00Z</dcterms:created>
  <dcterms:modified xsi:type="dcterms:W3CDTF">2006-04-21T18:04:12Z</dcterms:modified>
  <cp:category/>
  <cp:version/>
  <cp:contentType/>
  <cp:contentStatus/>
  <cp:revision>1</cp:revision>
</cp:coreProperties>
</file>